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 date1904="1"/>
  <mc:AlternateContent xmlns:mc="http://schemas.openxmlformats.org/markup-compatibility/2006">
    <mc:Choice Requires="x15">
      <x15ac:absPath xmlns:x15ac="http://schemas.microsoft.com/office/spreadsheetml/2010/11/ac" url="https://westcoat.sharepoint.com/Shared Documents/Tech Data/Cost Templates/WP/"/>
    </mc:Choice>
  </mc:AlternateContent>
  <xr:revisionPtr revIDLastSave="0" documentId="8_{120F72B3-7B8C-4892-B48A-B01E1E2CF503}" xr6:coauthVersionLast="47" xr6:coauthVersionMax="47" xr10:uidLastSave="{00000000-0000-0000-0000-000000000000}"/>
  <bookViews>
    <workbookView xWindow="0" yWindow="600" windowWidth="51200" windowHeight="28200" xr2:uid="{00000000-000D-0000-FFFF-FFFF00000000}"/>
  </bookViews>
  <sheets>
    <sheet name="Sheet1" sheetId="1" r:id="rId1"/>
  </sheets>
  <definedNames>
    <definedName name="_xlnm.Print_Area" localSheetId="0">Sheet1!$A$1:$M$49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L21" i="1" l="1"/>
  <c r="L20" i="1"/>
  <c r="L28" i="1"/>
  <c r="F15" i="1"/>
  <c r="G15" i="1" s="1"/>
  <c r="I15" i="1" s="1"/>
  <c r="F14" i="1"/>
  <c r="F6" i="1"/>
  <c r="G6" i="1" s="1"/>
  <c r="I6" i="1" s="1"/>
  <c r="F29" i="1"/>
  <c r="G29" i="1" s="1"/>
  <c r="I29" i="1" s="1"/>
  <c r="F10" i="1"/>
  <c r="G10" i="1" s="1"/>
  <c r="I10" i="1" s="1"/>
  <c r="F11" i="1"/>
  <c r="G11" i="1" s="1"/>
  <c r="I11" i="1" s="1"/>
  <c r="F22" i="1"/>
  <c r="G22" i="1" s="1"/>
  <c r="F23" i="1"/>
  <c r="G23" i="1" s="1"/>
  <c r="F24" i="1"/>
  <c r="G24" i="1" s="1"/>
  <c r="I24" i="1" s="1"/>
  <c r="F27" i="1"/>
  <c r="G27" i="1" s="1"/>
  <c r="I27" i="1" s="1"/>
  <c r="F28" i="1"/>
  <c r="G28" i="1" s="1"/>
  <c r="I28" i="1" s="1"/>
  <c r="F30" i="1"/>
  <c r="G30" i="1" s="1"/>
  <c r="I30" i="1" s="1"/>
  <c r="F33" i="1"/>
  <c r="G33" i="1" s="1"/>
  <c r="I33" i="1" s="1"/>
  <c r="F34" i="1"/>
  <c r="G34" i="1" s="1"/>
  <c r="I34" i="1" s="1"/>
  <c r="F37" i="1"/>
  <c r="G37" i="1" s="1"/>
  <c r="F38" i="1"/>
  <c r="G38" i="1" s="1"/>
  <c r="I38" i="1" s="1"/>
  <c r="F19" i="1"/>
  <c r="G19" i="1" s="1"/>
  <c r="I19" i="1" s="1"/>
  <c r="F18" i="1"/>
  <c r="G18" i="1" s="1"/>
  <c r="I18" i="1" s="1"/>
  <c r="F7" i="1"/>
  <c r="G7" i="1" s="1"/>
  <c r="I7" i="1" s="1"/>
  <c r="G14" i="1"/>
  <c r="I14" i="1" s="1"/>
  <c r="L8" i="1" l="1"/>
  <c r="L7" i="1"/>
  <c r="L19" i="1" s="1"/>
  <c r="L11" i="1"/>
  <c r="L23" i="1" s="1"/>
  <c r="I23" i="1"/>
  <c r="I22" i="1"/>
  <c r="L13" i="1"/>
  <c r="L25" i="1" s="1"/>
  <c r="L9" i="1"/>
  <c r="I37" i="1"/>
  <c r="L15" i="1"/>
  <c r="L27" i="1" s="1"/>
  <c r="L10" i="1"/>
  <c r="L22" i="1" s="1"/>
  <c r="L14" i="1"/>
  <c r="L26" i="1" s="1"/>
  <c r="L12" i="1"/>
  <c r="L24" i="1" s="1"/>
  <c r="I4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<sst xmlns="http://schemas.openxmlformats.org/spreadsheetml/2006/main" count="110" uniqueCount="75">
  <si>
    <t>Mer-ko Waterproofing System</t>
  </si>
  <si>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</si>
  <si>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</si>
  <si>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</si>
  <si>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</si>
  <si>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</si>
  <si>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</si>
  <si>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Template Instructions:</t>
  </si>
  <si>
    <t>Plywood Joints</t>
  </si>
  <si>
    <r>
      <t xml:space="preserve">Step 1: </t>
    </r>
    <r>
      <rPr>
        <sz val="10"/>
        <color rgb="FF000000"/>
        <rFont val="Arial"/>
        <family val="2"/>
      </rPr>
      <t>Enter the total square footage of the project</t>
    </r>
  </si>
  <si>
    <t>WP-89 Liquid Emulsion</t>
  </si>
  <si>
    <t>lf/gal</t>
  </si>
  <si>
    <t>Total Material Needed</t>
  </si>
  <si>
    <t>TC-14 Fine Deck Cement</t>
  </si>
  <si>
    <t>lf/bag</t>
  </si>
  <si>
    <t>gals</t>
  </si>
  <si>
    <t>bags</t>
  </si>
  <si>
    <r>
      <rPr>
        <b/>
        <sz val="10"/>
        <rFont val="Arial"/>
        <family val="2"/>
      </rPr>
      <t>Step 2:</t>
    </r>
    <r>
      <rPr>
        <sz val="10"/>
        <rFont val="Arial"/>
        <family val="2"/>
      </rPr>
      <t xml:space="preserve"> Enter the cost per unit (single kit, bag etc.) for each product in the indicated column.</t>
    </r>
  </si>
  <si>
    <t>Slip Sheet</t>
  </si>
  <si>
    <t>WP-49 Mer-Ko Slip Sheet</t>
  </si>
  <si>
    <t>rolls</t>
  </si>
  <si>
    <t>sq.ft./roll</t>
  </si>
  <si>
    <t>WP-53 Hybrid Sealant - Gray 10 fl. Oz.</t>
  </si>
  <si>
    <t>tubes</t>
  </si>
  <si>
    <t>sq.ft./tube</t>
  </si>
  <si>
    <t>WP-95 Waterproofing Membrane</t>
  </si>
  <si>
    <t>WP-45 Flashing Fabric 10"x300'</t>
  </si>
  <si>
    <r>
      <t>NOTE:</t>
    </r>
    <r>
      <rPr>
        <sz val="10"/>
        <color rgb="FF000000"/>
        <rFont val="Arial"/>
        <family val="2"/>
      </rPr>
      <t xml:space="preserve"> 
For installation instructions please refer to the system specification sheets posted on our website. Training videos for a variety of our systems for a variety of our systems </t>
    </r>
  </si>
  <si>
    <t>Skim Coat - Flashing and Horizontal Surface</t>
  </si>
  <si>
    <t>WP-48 Tri-Directional Fiberlath (34"x150')</t>
  </si>
  <si>
    <t>sq.ft./gal</t>
  </si>
  <si>
    <t>TC-13 Coarse Deck Cement</t>
  </si>
  <si>
    <t>sq.ft./bag</t>
  </si>
  <si>
    <t>SC-10 Acrylic Topcoat</t>
  </si>
  <si>
    <t>Please Round Up When Ordering</t>
  </si>
  <si>
    <t>Membrane with Fabric Reinforcement - Flashing</t>
  </si>
  <si>
    <t>sq.ft./ gallon</t>
  </si>
  <si>
    <t>Total Costs</t>
  </si>
  <si>
    <t>lf/roll</t>
  </si>
  <si>
    <t>www.westcoat.com</t>
  </si>
  <si>
    <t>Membrane with Fabric Reinforcement - Deck</t>
  </si>
  <si>
    <t>sq.ft./ roll</t>
  </si>
  <si>
    <t>WP-95 Waterproofing Membrane (1st Coat)</t>
  </si>
  <si>
    <t>WP-95 Waterproofing Membrane (2nd Coat)</t>
  </si>
  <si>
    <t>Bodycoat</t>
  </si>
  <si>
    <t>WP-89 Liquid Emulsion (1st Coat)</t>
  </si>
  <si>
    <t xml:space="preserve"> sq.ft./gal</t>
  </si>
  <si>
    <t>TC-13 Coarse Deck Cement (1st Coat)</t>
  </si>
  <si>
    <t xml:space="preserve"> sq.ft./bag</t>
  </si>
  <si>
    <t xml:space="preserve">Total   </t>
  </si>
  <si>
    <t>WP-89 Liquid Emulsion (2nd Coat)</t>
  </si>
  <si>
    <t>Rounding is not reflected in above price</t>
  </si>
  <si>
    <t>TC-13 Coarse Deck Cement (2nd Coat)</t>
  </si>
  <si>
    <t>Smoothing Coat</t>
  </si>
  <si>
    <t>Topcoat</t>
  </si>
  <si>
    <t>SC-10 Acrylic Topcoat (1st Coat)</t>
  </si>
  <si>
    <t>SC-10 Acrylic Topcoat (2nd Coat)</t>
  </si>
  <si>
    <t>Enter Plywood Joint Linear Feet</t>
  </si>
  <si>
    <t>lf</t>
  </si>
  <si>
    <t xml:space="preserve"> Enter Total Square Footage</t>
  </si>
  <si>
    <t>sq. ft.</t>
  </si>
  <si>
    <t>Enter Deck Perimeter Linear Feet</t>
  </si>
  <si>
    <t xml:space="preserve">Total Price Per Square Foot     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</si>
  <si>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</si>
  <si>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</si>
  <si>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</si>
  <si>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Westcoat</t>
  </si>
  <si>
    <t>* Coating accessories and system options are not figured into estimates.</t>
  </si>
  <si>
    <t>4007 Lockridge Street</t>
  </si>
  <si>
    <t>* Contact your local distributor for a price quote, specification sheets and/or dvds.</t>
  </si>
  <si>
    <t>San Diego, CA 92102</t>
  </si>
  <si>
    <t>* We do not guarantee coverages, please allow additional material for waste.</t>
  </si>
  <si>
    <t>(800) 250-4519</t>
  </si>
  <si>
    <t>* All coverage rates should be verified and adjusted for each project.</t>
  </si>
  <si>
    <t>REV. 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</si>
</sst>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40">
    <font>
      <sz val="9"/>
      <name val="Geneva"/>
    </font>
    <font>
      <sz val="9"/>
      <name val="Geneva"/>
      <family val="2"/>
    </font>
    <font>
      <sz val="8"/>
      <name val="Verdana"/>
      <family val="2"/>
    </font>
    <font>
      <u/>
      <sz val="9"/>
      <color indexed="12"/>
      <name val="Geneva"/>
      <family val="2"/>
    </font>
    <font>
      <sz val="36"/>
      <name val="Arial"/>
    </font>
    <font>
      <sz val="30"/>
      <name val="Arial"/>
    </font>
    <font>
      <sz val="9"/>
      <name val="Arial"/>
    </font>
    <font>
      <b/>
      <sz val="9"/>
      <name val="Arial"/>
    </font>
    <font>
      <b/>
      <sz val="12"/>
      <name val="Arial"/>
    </font>
    <font>
      <b/>
      <sz val="12"/>
      <color rgb="FFFF0000"/>
      <name val="Arial"/>
    </font>
    <font>
      <b/>
      <u/>
      <sz val="10"/>
      <name val="Arial"/>
    </font>
    <font>
      <sz val="9"/>
      <color indexed="8"/>
      <name val="Arial"/>
    </font>
    <font>
      <b/>
      <sz val="9"/>
      <color rgb="FFFF0000"/>
      <name val="Arial"/>
    </font>
    <font>
      <u/>
      <sz val="14"/>
      <name val="Arial"/>
    </font>
    <font>
      <sz val="9"/>
      <color rgb="FF000000"/>
      <name val="Arial"/>
    </font>
    <font>
      <b/>
      <u/>
      <sz val="10"/>
      <color indexed="8"/>
      <name val="Arial"/>
    </font>
    <font>
      <sz val="12"/>
      <name val="Arial"/>
    </font>
    <font>
      <b/>
      <i/>
      <sz val="10"/>
      <name val="Arial"/>
    </font>
    <font>
      <u/>
      <sz val="9"/>
      <color indexed="12"/>
      <name val="Arial"/>
    </font>
    <font>
      <b/>
      <sz val="9"/>
      <color indexed="10"/>
      <name val="Arial"/>
    </font>
    <font>
      <sz val="9"/>
      <color indexed="10"/>
      <name val="Arial"/>
    </font>
    <font>
      <b/>
      <i/>
      <sz val="9"/>
      <name val="Arial"/>
    </font>
    <font>
      <b/>
      <i/>
      <sz val="12"/>
      <name val="Arial"/>
    </font>
    <font>
      <b/>
      <sz val="12"/>
      <color theme="1"/>
      <name val="Arial"/>
    </font>
    <font>
      <sz val="9"/>
      <color theme="1"/>
      <name val="Arial"/>
    </font>
    <font>
      <sz val="14"/>
      <name val="Arial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name val="Arial"/>
    </font>
    <font>
      <u/>
      <sz val="10"/>
      <color indexed="12"/>
      <name val="Arial"/>
    </font>
    <font>
      <sz val="2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 style="medium">
        <color theme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theme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left" indent="1"/>
    </xf>
    <xf numFmtId="0" fontId="10" fillId="0" borderId="8" xfId="0" applyFont="1" applyBorder="1"/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44" fontId="9" fillId="0" borderId="9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3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center"/>
    </xf>
    <xf numFmtId="44" fontId="12" fillId="0" borderId="3" xfId="2" applyFont="1" applyBorder="1" applyAlignment="1" applyProtection="1">
      <alignment horizontal="center"/>
      <protection locked="0"/>
    </xf>
    <xf numFmtId="44" fontId="6" fillId="0" borderId="13" xfId="2" applyFont="1" applyBorder="1" applyAlignment="1" applyProtection="1"/>
    <xf numFmtId="0" fontId="11" fillId="0" borderId="5" xfId="0" applyFont="1" applyBorder="1"/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164" fontId="11" fillId="0" borderId="4" xfId="0" applyNumberFormat="1" applyFont="1" applyBorder="1"/>
    <xf numFmtId="165" fontId="11" fillId="0" borderId="4" xfId="0" applyNumberFormat="1" applyFont="1" applyBorder="1" applyAlignment="1">
      <alignment horizontal="center"/>
    </xf>
    <xf numFmtId="44" fontId="12" fillId="0" borderId="4" xfId="2" applyFont="1" applyBorder="1" applyAlignment="1" applyProtection="1">
      <alignment horizontal="center"/>
      <protection locked="0"/>
    </xf>
    <xf numFmtId="44" fontId="6" fillId="0" borderId="6" xfId="2" applyFont="1" applyBorder="1" applyAlignment="1" applyProtection="1"/>
    <xf numFmtId="44" fontId="12" fillId="0" borderId="4" xfId="0" applyNumberFormat="1" applyFont="1" applyBorder="1" applyAlignment="1" applyProtection="1">
      <alignment horizontal="center"/>
      <protection locked="0"/>
    </xf>
    <xf numFmtId="0" fontId="6" fillId="0" borderId="6" xfId="0" applyFont="1" applyBorder="1"/>
    <xf numFmtId="0" fontId="10" fillId="0" borderId="5" xfId="0" applyFont="1" applyBorder="1"/>
    <xf numFmtId="44" fontId="6" fillId="0" borderId="6" xfId="2" applyFont="1" applyBorder="1" applyProtection="1"/>
    <xf numFmtId="0" fontId="6" fillId="0" borderId="5" xfId="0" applyFont="1" applyBorder="1"/>
    <xf numFmtId="0" fontId="14" fillId="0" borderId="33" xfId="0" applyFont="1" applyBorder="1"/>
    <xf numFmtId="0" fontId="8" fillId="0" borderId="0" xfId="0" applyFont="1" applyAlignment="1">
      <alignment horizontal="left" vertical="center"/>
    </xf>
    <xf numFmtId="0" fontId="15" fillId="0" borderId="5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4" fontId="12" fillId="0" borderId="4" xfId="0" applyNumberFormat="1" applyFont="1" applyBorder="1" applyAlignment="1">
      <alignment horizontal="center"/>
    </xf>
    <xf numFmtId="44" fontId="12" fillId="0" borderId="4" xfId="2" applyFont="1" applyBorder="1" applyAlignment="1">
      <alignment horizontal="center"/>
    </xf>
    <xf numFmtId="3" fontId="11" fillId="0" borderId="4" xfId="0" applyNumberFormat="1" applyFont="1" applyBorder="1" applyAlignment="1">
      <alignment horizontal="center"/>
    </xf>
    <xf numFmtId="0" fontId="18" fillId="0" borderId="0" xfId="3" applyFont="1" applyBorder="1" applyAlignment="1" applyProtection="1">
      <alignment horizontal="left" vertical="center"/>
    </xf>
    <xf numFmtId="0" fontId="19" fillId="0" borderId="0" xfId="0" applyFont="1"/>
    <xf numFmtId="0" fontId="20" fillId="0" borderId="0" xfId="0" applyFont="1" applyAlignment="1">
      <alignment horizontal="left" indent="1"/>
    </xf>
    <xf numFmtId="0" fontId="11" fillId="0" borderId="21" xfId="0" applyFont="1" applyBorder="1"/>
    <xf numFmtId="0" fontId="11" fillId="0" borderId="22" xfId="0" applyFont="1" applyBorder="1" applyAlignment="1">
      <alignment horizontal="center"/>
    </xf>
    <xf numFmtId="0" fontId="11" fillId="0" borderId="7" xfId="0" applyFont="1" applyBorder="1"/>
    <xf numFmtId="164" fontId="11" fillId="0" borderId="22" xfId="0" applyNumberFormat="1" applyFont="1" applyBorder="1"/>
    <xf numFmtId="165" fontId="11" fillId="0" borderId="23" xfId="0" applyNumberFormat="1" applyFont="1" applyBorder="1" applyAlignment="1">
      <alignment horizontal="center"/>
    </xf>
    <xf numFmtId="44" fontId="12" fillId="0" borderId="24" xfId="2" applyFont="1" applyBorder="1" applyAlignment="1">
      <alignment horizontal="center"/>
    </xf>
    <xf numFmtId="44" fontId="6" fillId="0" borderId="25" xfId="2" applyFont="1" applyBorder="1" applyProtection="1"/>
    <xf numFmtId="0" fontId="11" fillId="0" borderId="12" xfId="0" applyFont="1" applyBorder="1"/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164" fontId="11" fillId="0" borderId="3" xfId="0" applyNumberFormat="1" applyFont="1" applyBorder="1"/>
    <xf numFmtId="165" fontId="11" fillId="0" borderId="15" xfId="0" applyNumberFormat="1" applyFont="1" applyBorder="1" applyAlignment="1">
      <alignment horizontal="center"/>
    </xf>
    <xf numFmtId="0" fontId="11" fillId="0" borderId="19" xfId="0" applyFont="1" applyBorder="1"/>
    <xf numFmtId="0" fontId="7" fillId="0" borderId="14" xfId="0" applyFont="1" applyBorder="1"/>
    <xf numFmtId="0" fontId="11" fillId="0" borderId="20" xfId="0" applyFont="1" applyBorder="1"/>
    <xf numFmtId="44" fontId="6" fillId="0" borderId="6" xfId="0" applyNumberFormat="1" applyFont="1" applyBorder="1"/>
    <xf numFmtId="0" fontId="22" fillId="0" borderId="0" xfId="0" applyFont="1" applyAlignment="1">
      <alignment horizontal="center" vertical="center"/>
    </xf>
    <xf numFmtId="0" fontId="11" fillId="0" borderId="29" xfId="0" applyFont="1" applyBorder="1"/>
    <xf numFmtId="44" fontId="6" fillId="0" borderId="11" xfId="0" applyNumberFormat="1" applyFont="1" applyBorder="1"/>
    <xf numFmtId="44" fontId="7" fillId="0" borderId="1" xfId="0" applyNumberFormat="1" applyFont="1" applyBorder="1"/>
    <xf numFmtId="0" fontId="4" fillId="0" borderId="0" xfId="0" applyFont="1" applyAlignment="1">
      <alignment vertical="center"/>
    </xf>
    <xf numFmtId="0" fontId="16" fillId="0" borderId="0" xfId="0" applyFont="1"/>
    <xf numFmtId="0" fontId="13" fillId="0" borderId="0" xfId="0" applyFont="1" applyAlignment="1">
      <alignment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29" fillId="0" borderId="0" xfId="0" applyFont="1" applyAlignment="1">
      <alignment vertical="top" wrapText="1"/>
    </xf>
    <xf numFmtId="0" fontId="30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/>
    <xf numFmtId="0" fontId="31" fillId="0" borderId="0" xfId="3" applyFont="1" applyAlignment="1" applyProtection="1">
      <alignment horizontal="center"/>
    </xf>
    <xf numFmtId="0" fontId="35" fillId="0" borderId="34" xfId="0" applyFont="1" applyBorder="1"/>
    <xf numFmtId="0" fontId="35" fillId="0" borderId="35" xfId="0" applyFont="1" applyBorder="1"/>
    <xf numFmtId="0" fontId="30" fillId="0" borderId="36" xfId="0" applyFont="1" applyBorder="1"/>
    <xf numFmtId="0" fontId="30" fillId="0" borderId="38" xfId="0" applyFont="1" applyBorder="1" applyAlignment="1">
      <alignment vertical="center"/>
    </xf>
    <xf numFmtId="0" fontId="30" fillId="0" borderId="41" xfId="0" applyFont="1" applyBorder="1" applyAlignment="1">
      <alignment vertical="center"/>
    </xf>
    <xf numFmtId="0" fontId="36" fillId="0" borderId="0" xfId="0" applyFont="1"/>
    <xf numFmtId="0" fontId="37" fillId="0" borderId="0" xfId="3" applyFont="1" applyBorder="1" applyAlignment="1" applyProtection="1"/>
    <xf numFmtId="0" fontId="8" fillId="0" borderId="0" xfId="0" applyFont="1" applyAlignment="1">
      <alignment horizontal="center"/>
    </xf>
    <xf numFmtId="165" fontId="6" fillId="0" borderId="42" xfId="0" applyNumberFormat="1" applyFont="1" applyBorder="1"/>
    <xf numFmtId="0" fontId="6" fillId="0" borderId="33" xfId="0" applyFont="1" applyBorder="1"/>
    <xf numFmtId="0" fontId="6" fillId="0" borderId="43" xfId="0" applyFont="1" applyBorder="1"/>
    <xf numFmtId="0" fontId="11" fillId="0" borderId="33" xfId="0" applyFont="1" applyBorder="1"/>
    <xf numFmtId="0" fontId="6" fillId="0" borderId="44" xfId="0" applyFont="1" applyBorder="1"/>
    <xf numFmtId="165" fontId="6" fillId="0" borderId="45" xfId="0" applyNumberFormat="1" applyFont="1" applyBorder="1"/>
    <xf numFmtId="0" fontId="6" fillId="0" borderId="46" xfId="0" applyFont="1" applyBorder="1"/>
    <xf numFmtId="0" fontId="6" fillId="0" borderId="47" xfId="0" applyFont="1" applyBorder="1"/>
    <xf numFmtId="44" fontId="6" fillId="0" borderId="48" xfId="0" applyNumberFormat="1" applyFont="1" applyBorder="1"/>
    <xf numFmtId="44" fontId="6" fillId="0" borderId="43" xfId="0" applyNumberFormat="1" applyFont="1" applyBorder="1"/>
    <xf numFmtId="0" fontId="6" fillId="0" borderId="44" xfId="0" applyFont="1" applyBorder="1" applyAlignment="1">
      <alignment horizontal="right"/>
    </xf>
    <xf numFmtId="44" fontId="6" fillId="0" borderId="46" xfId="0" applyNumberFormat="1" applyFont="1" applyBorder="1"/>
    <xf numFmtId="165" fontId="6" fillId="0" borderId="49" xfId="0" applyNumberFormat="1" applyFont="1" applyBorder="1"/>
    <xf numFmtId="0" fontId="6" fillId="0" borderId="48" xfId="0" applyFont="1" applyBorder="1"/>
    <xf numFmtId="164" fontId="39" fillId="0" borderId="18" xfId="1" applyNumberFormat="1" applyFont="1" applyBorder="1" applyProtection="1">
      <protection locked="0"/>
    </xf>
    <xf numFmtId="164" fontId="39" fillId="0" borderId="28" xfId="1" applyNumberFormat="1" applyFont="1" applyBorder="1" applyProtection="1">
      <protection locked="0"/>
    </xf>
    <xf numFmtId="0" fontId="25" fillId="0" borderId="0" xfId="0" applyFont="1" applyAlignment="1">
      <alignment horizontal="center"/>
    </xf>
    <xf numFmtId="0" fontId="30" fillId="0" borderId="37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38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30" fillId="0" borderId="37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38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2" fillId="0" borderId="0" xfId="0" applyFont="1" applyAlignment="1" applyProtection="1">
      <alignment horizontal="center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0" fillId="0" borderId="39" xfId="0" applyFont="1" applyBorder="1" applyAlignment="1">
      <alignment horizontal="left" vertical="center"/>
    </xf>
    <xf numFmtId="0" fontId="30" fillId="0" borderId="40" xfId="0" applyFont="1" applyBorder="1" applyAlignment="1">
      <alignment horizontal="left" vertical="center"/>
    </xf>
    <xf numFmtId="0" fontId="23" fillId="0" borderId="30" xfId="0" applyFont="1" applyBorder="1" applyAlignment="1">
      <alignment horizontal="right"/>
    </xf>
    <xf numFmtId="0" fontId="39" fillId="0" borderId="16" xfId="0" applyFont="1" applyBorder="1" applyAlignment="1">
      <alignment horizontal="right"/>
    </xf>
    <xf numFmtId="0" fontId="39" fillId="0" borderId="26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33" fillId="0" borderId="0" xfId="0" applyFont="1" applyAlignment="1" applyProtection="1">
      <alignment horizontal="center" vertical="center" wrapText="1"/>
      <protection locked="0"/>
    </xf>
    <xf numFmtId="0" fontId="33" fillId="0" borderId="2" xfId="0" applyFont="1" applyBorder="1" applyAlignment="1" applyProtection="1">
      <alignment horizontal="center" vertical="center"/>
      <protection locked="0"/>
    </xf>
    <xf numFmtId="0" fontId="34" fillId="0" borderId="0" xfId="0" applyFont="1" applyAlignment="1">
      <alignment horizontal="center" vertical="center"/>
    </xf>
    <xf numFmtId="0" fontId="39" fillId="0" borderId="17" xfId="0" applyFont="1" applyBorder="1" applyAlignment="1"/>
    <xf numFmtId="0" fontId="39" fillId="0" borderId="27" xfId="0" applyFont="1" applyBorder="1" applyAlignment="1"/>
    <xf numFmtId="0" fontId="24" fillId="0" borderId="31" xfId="0" applyFont="1" applyBorder="1" applyAlignment="1"/>
    <xf numFmtId="0" fontId="24" fillId="0" borderId="32" xfId="0" applyFont="1" applyBorder="1" applyAlignment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"/>
  <sheetViews>
    <sheetView tabSelected="1" view="pageLayout" zoomScale="111" zoomScaleNormal="125" zoomScalePageLayoutView="111" workbookViewId="0">
      <selection activeCell="Q8" sqref="Q8"/>
    </sheetView>
  </sheetViews>
  <sheetFormatPr defaultColWidth="11.42578125" defaultRowHeight="12" customHeight="1"/>
  <cols>
    <col min="1" max="1" width="37.42578125" style="3" customWidth="1"/>
    <col min="2" max="2" width="2.85546875" style="3" customWidth="1"/>
    <col min="3" max="3" width="38.7109375" style="3" customWidth="1"/>
    <col min="4" max="4" width="14.28515625" style="3" customWidth="1"/>
    <col min="5" max="5" width="11.140625" style="3" customWidth="1"/>
    <col min="6" max="6" width="10.140625" style="3" customWidth="1"/>
    <col min="7" max="7" width="8.85546875" style="3" customWidth="1"/>
    <col min="8" max="8" width="16.85546875" style="5" bestFit="1" customWidth="1"/>
    <col min="9" max="9" width="18" style="3" customWidth="1"/>
    <col min="10" max="10" width="2.28515625" style="3" customWidth="1"/>
    <col min="11" max="11" width="32.42578125" style="3" customWidth="1"/>
    <col min="12" max="12" width="16.140625" style="3" customWidth="1"/>
    <col min="13" max="13" width="13.140625" style="3" customWidth="1"/>
    <col min="14" max="16384" width="11.42578125" style="3"/>
  </cols>
  <sheetData>
    <row r="1" spans="1:13" ht="48" customHeight="1">
      <c r="A1" s="62" t="e" vm="1">
        <v>#VALUE!</v>
      </c>
      <c r="B1" s="62"/>
      <c r="C1" s="107" t="s">
        <v>0</v>
      </c>
      <c r="D1" s="107"/>
      <c r="E1" s="107"/>
      <c r="F1" s="107"/>
      <c r="G1" s="107"/>
      <c r="H1" s="107"/>
      <c r="I1" s="107"/>
      <c r="J1" s="1"/>
      <c r="K1" s="1"/>
      <c r="L1" s="1"/>
      <c r="M1" s="2"/>
    </row>
    <row r="2" spans="1:13" ht="12.95" customHeight="1">
      <c r="A2" s="106"/>
      <c r="J2" s="1"/>
      <c r="K2" s="1"/>
      <c r="L2" s="1"/>
      <c r="M2" s="2"/>
    </row>
    <row r="3" spans="1:13" ht="17.100000000000001" customHeight="1">
      <c r="A3" s="106"/>
      <c r="C3" s="110" t="s">
        <v>1</v>
      </c>
      <c r="D3" s="110" t="s">
        <v>2</v>
      </c>
      <c r="E3" s="110"/>
      <c r="F3" s="112" t="s">
        <v>3</v>
      </c>
      <c r="G3" s="112" t="s">
        <v>4</v>
      </c>
      <c r="H3" s="113" t="s">
        <v>5</v>
      </c>
      <c r="I3" s="122" t="s">
        <v>6</v>
      </c>
      <c r="K3" s="1"/>
      <c r="L3" s="1"/>
      <c r="M3" s="2"/>
    </row>
    <row r="4" spans="1:13" ht="17.100000000000001" customHeight="1">
      <c r="A4" s="65" t="s">
        <v>7</v>
      </c>
      <c r="C4" s="111"/>
      <c r="D4" s="111"/>
      <c r="E4" s="111"/>
      <c r="F4" s="111"/>
      <c r="G4" s="111"/>
      <c r="H4" s="114"/>
      <c r="I4" s="123"/>
      <c r="K4" s="1"/>
      <c r="L4" s="1"/>
      <c r="M4" s="2"/>
    </row>
    <row r="5" spans="1:13" ht="15.95">
      <c r="A5" s="66"/>
      <c r="C5" s="7" t="s">
        <v>8</v>
      </c>
      <c r="D5" s="8"/>
      <c r="E5" s="9"/>
      <c r="F5" s="9"/>
      <c r="G5" s="9"/>
      <c r="H5" s="10"/>
      <c r="I5" s="11"/>
      <c r="L5" s="80"/>
    </row>
    <row r="6" spans="1:13" ht="15" customHeight="1">
      <c r="A6" s="108" t="s">
        <v>9</v>
      </c>
      <c r="C6" s="12" t="s">
        <v>10</v>
      </c>
      <c r="D6" s="13">
        <v>100</v>
      </c>
      <c r="E6" s="14" t="s">
        <v>11</v>
      </c>
      <c r="F6" s="15">
        <f>F39</f>
        <v>10</v>
      </c>
      <c r="G6" s="16">
        <f>F6/D6</f>
        <v>0.1</v>
      </c>
      <c r="H6" s="17">
        <v>0</v>
      </c>
      <c r="I6" s="18">
        <f>((H6/5)*G6)/F40</f>
        <v>0</v>
      </c>
      <c r="K6" s="120" t="s">
        <v>12</v>
      </c>
      <c r="L6" s="120"/>
      <c r="M6" s="120"/>
    </row>
    <row r="7" spans="1:13" ht="15.95" customHeight="1">
      <c r="A7" s="108"/>
      <c r="B7" s="64"/>
      <c r="C7" s="19" t="s">
        <v>13</v>
      </c>
      <c r="D7" s="20">
        <v>175</v>
      </c>
      <c r="E7" s="21" t="s">
        <v>14</v>
      </c>
      <c r="F7" s="22">
        <f>F39</f>
        <v>10</v>
      </c>
      <c r="G7" s="23">
        <f>F7/D7</f>
        <v>5.7142857142857141E-2</v>
      </c>
      <c r="H7" s="24">
        <v>0</v>
      </c>
      <c r="I7" s="25">
        <f>(H7*G7)/F40</f>
        <v>0</v>
      </c>
      <c r="K7" s="88" t="s">
        <v>10</v>
      </c>
      <c r="L7" s="93">
        <f>SUM(G6,G14,G27,G29,G33)</f>
        <v>42.40134158926729</v>
      </c>
      <c r="M7" s="94" t="s">
        <v>15</v>
      </c>
    </row>
    <row r="8" spans="1:13" ht="15" customHeight="1">
      <c r="A8" s="67"/>
      <c r="B8" s="64"/>
      <c r="C8" s="19"/>
      <c r="D8" s="20"/>
      <c r="E8" s="21"/>
      <c r="F8" s="21"/>
      <c r="G8" s="21"/>
      <c r="H8" s="26"/>
      <c r="I8" s="27"/>
      <c r="K8" s="82" t="s">
        <v>13</v>
      </c>
      <c r="L8" s="81">
        <f>SUM(G7,G15,G34)</f>
        <v>10.771428571428572</v>
      </c>
      <c r="M8" s="83" t="s">
        <v>16</v>
      </c>
    </row>
    <row r="9" spans="1:13" ht="27.95">
      <c r="A9" s="68" t="s">
        <v>17</v>
      </c>
      <c r="C9" s="28" t="s">
        <v>18</v>
      </c>
      <c r="D9" s="20"/>
      <c r="E9" s="21"/>
      <c r="F9" s="22"/>
      <c r="G9" s="23"/>
      <c r="H9" s="24"/>
      <c r="I9" s="29"/>
      <c r="K9" s="82" t="s">
        <v>19</v>
      </c>
      <c r="L9" s="81">
        <f>G10</f>
        <v>4.6296296296296298</v>
      </c>
      <c r="M9" s="83" t="s">
        <v>20</v>
      </c>
    </row>
    <row r="10" spans="1:13" ht="12.95">
      <c r="A10" s="69"/>
      <c r="C10" s="30" t="s">
        <v>19</v>
      </c>
      <c r="D10" s="20">
        <v>216</v>
      </c>
      <c r="E10" s="21" t="s">
        <v>21</v>
      </c>
      <c r="F10" s="22">
        <f>F40</f>
        <v>1000</v>
      </c>
      <c r="G10" s="23">
        <f>F10/D10</f>
        <v>4.6296296296296298</v>
      </c>
      <c r="H10" s="17">
        <v>0</v>
      </c>
      <c r="I10" s="29">
        <f>(H10*G10)/F40</f>
        <v>0</v>
      </c>
      <c r="K10" s="82" t="s">
        <v>22</v>
      </c>
      <c r="L10" s="81">
        <f>G11</f>
        <v>25</v>
      </c>
      <c r="M10" s="83" t="s">
        <v>23</v>
      </c>
    </row>
    <row r="11" spans="1:13" ht="15.95">
      <c r="A11" s="70"/>
      <c r="B11" s="63"/>
      <c r="C11" s="30" t="s">
        <v>22</v>
      </c>
      <c r="D11" s="20">
        <v>40</v>
      </c>
      <c r="E11" s="21" t="s">
        <v>24</v>
      </c>
      <c r="F11" s="22">
        <f>F40</f>
        <v>1000</v>
      </c>
      <c r="G11" s="23">
        <f>F11/D11</f>
        <v>25</v>
      </c>
      <c r="H11" s="24">
        <v>0</v>
      </c>
      <c r="I11" s="29">
        <f>(H11*G11)/F40</f>
        <v>0</v>
      </c>
      <c r="K11" s="31" t="s">
        <v>25</v>
      </c>
      <c r="L11" s="81">
        <f>G18+G23+G24</f>
        <v>32.936819172113289</v>
      </c>
      <c r="M11" s="83" t="s">
        <v>15</v>
      </c>
    </row>
    <row r="12" spans="1:13" ht="15.95">
      <c r="A12" s="71"/>
      <c r="B12" s="63"/>
      <c r="C12" s="30"/>
      <c r="D12" s="20"/>
      <c r="E12" s="21"/>
      <c r="F12" s="21"/>
      <c r="G12" s="21"/>
      <c r="H12" s="26"/>
      <c r="I12" s="27"/>
      <c r="K12" s="84" t="s">
        <v>26</v>
      </c>
      <c r="L12" s="81">
        <f>G19</f>
        <v>0.33333333333333331</v>
      </c>
      <c r="M12" s="83" t="s">
        <v>20</v>
      </c>
    </row>
    <row r="13" spans="1:13" ht="15.95">
      <c r="A13" s="109" t="s">
        <v>27</v>
      </c>
      <c r="B13" s="63"/>
      <c r="C13" s="33" t="s">
        <v>28</v>
      </c>
      <c r="D13" s="20"/>
      <c r="E13" s="21"/>
      <c r="F13" s="21"/>
      <c r="G13" s="21"/>
      <c r="H13" s="26"/>
      <c r="I13" s="27"/>
      <c r="K13" s="84" t="s">
        <v>29</v>
      </c>
      <c r="L13" s="81">
        <f>G22</f>
        <v>2.3529411764705883</v>
      </c>
      <c r="M13" s="83" t="s">
        <v>20</v>
      </c>
    </row>
    <row r="14" spans="1:13" ht="15.95" customHeight="1">
      <c r="A14" s="109"/>
      <c r="B14" s="63"/>
      <c r="C14" s="19" t="s">
        <v>10</v>
      </c>
      <c r="D14" s="20">
        <v>114</v>
      </c>
      <c r="E14" s="21" t="s">
        <v>30</v>
      </c>
      <c r="F14" s="22">
        <f>F40</f>
        <v>1000</v>
      </c>
      <c r="G14" s="23">
        <f>F14/D14</f>
        <v>8.7719298245614041</v>
      </c>
      <c r="H14" s="17">
        <v>0</v>
      </c>
      <c r="I14" s="29">
        <f>((H14/5)*G14)/F40</f>
        <v>0</v>
      </c>
      <c r="K14" s="82" t="s">
        <v>31</v>
      </c>
      <c r="L14" s="81">
        <f>G28+G30</f>
        <v>23.529411764705884</v>
      </c>
      <c r="M14" s="83" t="s">
        <v>16</v>
      </c>
    </row>
    <row r="15" spans="1:13">
      <c r="A15" s="109"/>
      <c r="C15" s="19" t="s">
        <v>13</v>
      </c>
      <c r="D15" s="20">
        <v>200</v>
      </c>
      <c r="E15" s="21" t="s">
        <v>32</v>
      </c>
      <c r="F15" s="22">
        <f>F40</f>
        <v>1000</v>
      </c>
      <c r="G15" s="23">
        <f>F15/D15</f>
        <v>5</v>
      </c>
      <c r="H15" s="24">
        <v>0</v>
      </c>
      <c r="I15" s="29">
        <f>(H15*G15)/F40</f>
        <v>0</v>
      </c>
      <c r="K15" s="85" t="s">
        <v>33</v>
      </c>
      <c r="L15" s="86">
        <f>G37+G38</f>
        <v>6.1538461538461542</v>
      </c>
      <c r="M15" s="87" t="s">
        <v>15</v>
      </c>
    </row>
    <row r="16" spans="1:13" ht="12.95">
      <c r="A16" s="109"/>
      <c r="C16" s="30"/>
      <c r="D16" s="34"/>
      <c r="E16" s="35"/>
      <c r="F16" s="35"/>
      <c r="G16" s="35"/>
      <c r="H16" s="36"/>
      <c r="I16" s="27"/>
      <c r="K16" s="101" t="s">
        <v>34</v>
      </c>
      <c r="L16" s="101"/>
      <c r="M16" s="101"/>
    </row>
    <row r="17" spans="1:12" ht="21" customHeight="1">
      <c r="A17" s="109"/>
      <c r="B17" s="63"/>
      <c r="C17" s="33" t="s">
        <v>35</v>
      </c>
      <c r="D17" s="20"/>
      <c r="E17" s="21"/>
      <c r="F17" s="22"/>
      <c r="G17" s="23"/>
      <c r="H17" s="24"/>
      <c r="I17" s="29"/>
    </row>
    <row r="18" spans="1:12" ht="15.95" customHeight="1">
      <c r="A18" s="109"/>
      <c r="B18" s="63"/>
      <c r="C18" s="19" t="s">
        <v>25</v>
      </c>
      <c r="D18" s="20">
        <v>50</v>
      </c>
      <c r="E18" s="21" t="s">
        <v>36</v>
      </c>
      <c r="F18" s="22">
        <f>F41</f>
        <v>100</v>
      </c>
      <c r="G18" s="23">
        <f>F18/D18</f>
        <v>2</v>
      </c>
      <c r="H18" s="37">
        <v>0</v>
      </c>
      <c r="I18" s="29">
        <f>SUM((H18/5)*G18)/F40</f>
        <v>0</v>
      </c>
      <c r="K18" s="121" t="s">
        <v>37</v>
      </c>
      <c r="L18" s="121"/>
    </row>
    <row r="19" spans="1:12" ht="15" customHeight="1">
      <c r="A19" s="109"/>
      <c r="B19" s="63"/>
      <c r="C19" s="19" t="s">
        <v>26</v>
      </c>
      <c r="D19" s="38">
        <v>300</v>
      </c>
      <c r="E19" s="21" t="s">
        <v>38</v>
      </c>
      <c r="F19" s="22">
        <f>F41</f>
        <v>100</v>
      </c>
      <c r="G19" s="23">
        <f>F19/D19</f>
        <v>0.33333333333333331</v>
      </c>
      <c r="H19" s="24">
        <v>0</v>
      </c>
      <c r="I19" s="29">
        <f>(H19*G19)/F40</f>
        <v>0</v>
      </c>
      <c r="K19" s="88" t="s">
        <v>10</v>
      </c>
      <c r="L19" s="89">
        <f>(H6/5)*L7</f>
        <v>0</v>
      </c>
    </row>
    <row r="20" spans="1:12" ht="15.95" customHeight="1">
      <c r="A20" s="72" t="s">
        <v>39</v>
      </c>
      <c r="B20" s="63"/>
      <c r="C20" s="30"/>
      <c r="D20" s="34"/>
      <c r="E20" s="35"/>
      <c r="F20" s="35"/>
      <c r="G20" s="35"/>
      <c r="H20" s="36"/>
      <c r="I20" s="27"/>
      <c r="K20" s="82" t="s">
        <v>13</v>
      </c>
      <c r="L20" s="90">
        <f>H7*L8</f>
        <v>0</v>
      </c>
    </row>
    <row r="21" spans="1:12" ht="15.95">
      <c r="A21" s="32"/>
      <c r="B21" s="63"/>
      <c r="C21" s="33" t="s">
        <v>40</v>
      </c>
      <c r="D21" s="20"/>
      <c r="E21" s="21"/>
      <c r="F21" s="22"/>
      <c r="G21" s="23"/>
      <c r="H21" s="24"/>
      <c r="I21" s="29"/>
      <c r="K21" s="82" t="s">
        <v>19</v>
      </c>
      <c r="L21" s="90">
        <f>L9*H10</f>
        <v>0</v>
      </c>
    </row>
    <row r="22" spans="1:12" ht="15.95">
      <c r="A22" s="32"/>
      <c r="C22" s="19" t="s">
        <v>29</v>
      </c>
      <c r="D22" s="20">
        <v>425</v>
      </c>
      <c r="E22" s="21" t="s">
        <v>41</v>
      </c>
      <c r="F22" s="22">
        <f>F40</f>
        <v>1000</v>
      </c>
      <c r="G22" s="23">
        <f>F22/D22</f>
        <v>2.3529411764705883</v>
      </c>
      <c r="H22" s="24">
        <v>0</v>
      </c>
      <c r="I22" s="29">
        <f>(H22*G22)/F40</f>
        <v>0</v>
      </c>
      <c r="K22" s="82" t="s">
        <v>22</v>
      </c>
      <c r="L22" s="90">
        <f>L10*H11</f>
        <v>0</v>
      </c>
    </row>
    <row r="23" spans="1:12" ht="15.95">
      <c r="A23" s="32"/>
      <c r="C23" s="19" t="s">
        <v>42</v>
      </c>
      <c r="D23" s="20">
        <v>42.5</v>
      </c>
      <c r="E23" s="21" t="s">
        <v>36</v>
      </c>
      <c r="F23" s="22">
        <f>(F40)</f>
        <v>1000</v>
      </c>
      <c r="G23" s="23">
        <f>F23/D23</f>
        <v>23.529411764705884</v>
      </c>
      <c r="H23" s="37">
        <v>0</v>
      </c>
      <c r="I23" s="29">
        <f>((H23/5)*G23)/F40</f>
        <v>0</v>
      </c>
      <c r="K23" s="31" t="s">
        <v>25</v>
      </c>
      <c r="L23" s="90">
        <f>L11*(H18/5)</f>
        <v>0</v>
      </c>
    </row>
    <row r="24" spans="1:12" ht="15.95">
      <c r="A24" s="32"/>
      <c r="C24" s="19" t="s">
        <v>43</v>
      </c>
      <c r="D24" s="20">
        <v>135</v>
      </c>
      <c r="E24" s="21" t="s">
        <v>36</v>
      </c>
      <c r="F24" s="22">
        <f>F40</f>
        <v>1000</v>
      </c>
      <c r="G24" s="23">
        <f>F24/D24</f>
        <v>7.4074074074074074</v>
      </c>
      <c r="H24" s="37">
        <v>0</v>
      </c>
      <c r="I24" s="29">
        <f>((H24/5)*G24)/F40</f>
        <v>0</v>
      </c>
      <c r="K24" s="84" t="s">
        <v>26</v>
      </c>
      <c r="L24" s="90">
        <f>L12*H19</f>
        <v>0</v>
      </c>
    </row>
    <row r="25" spans="1:12" ht="14.1" customHeight="1">
      <c r="A25" s="39"/>
      <c r="C25" s="30"/>
      <c r="D25" s="34"/>
      <c r="E25" s="35"/>
      <c r="F25" s="35"/>
      <c r="G25" s="35"/>
      <c r="H25" s="36"/>
      <c r="I25" s="27"/>
      <c r="K25" s="84" t="s">
        <v>29</v>
      </c>
      <c r="L25" s="90">
        <f>L13*H22</f>
        <v>0</v>
      </c>
    </row>
    <row r="26" spans="1:12" ht="15.95" customHeight="1">
      <c r="A26" s="6"/>
      <c r="C26" s="28" t="s">
        <v>44</v>
      </c>
      <c r="D26" s="34"/>
      <c r="E26" s="35"/>
      <c r="F26" s="35"/>
      <c r="G26" s="35"/>
      <c r="H26" s="36"/>
      <c r="I26" s="27"/>
      <c r="K26" s="82" t="s">
        <v>31</v>
      </c>
      <c r="L26" s="90">
        <f>L14*H28</f>
        <v>0</v>
      </c>
    </row>
    <row r="27" spans="1:12" ht="14.1" customHeight="1">
      <c r="A27" s="40"/>
      <c r="C27" s="19" t="s">
        <v>45</v>
      </c>
      <c r="D27" s="20">
        <v>85</v>
      </c>
      <c r="E27" s="21" t="s">
        <v>46</v>
      </c>
      <c r="F27" s="22">
        <f>F40</f>
        <v>1000</v>
      </c>
      <c r="G27" s="23">
        <f>F27/D27</f>
        <v>11.764705882352942</v>
      </c>
      <c r="H27" s="37">
        <v>0</v>
      </c>
      <c r="I27" s="29">
        <f>((H27/5)*G27)/F40</f>
        <v>0</v>
      </c>
      <c r="K27" s="82" t="s">
        <v>33</v>
      </c>
      <c r="L27" s="90">
        <f>SUM(H38/5)*L15</f>
        <v>0</v>
      </c>
    </row>
    <row r="28" spans="1:12" ht="14.1" customHeight="1">
      <c r="A28" s="41"/>
      <c r="C28" s="19" t="s">
        <v>47</v>
      </c>
      <c r="D28" s="20">
        <v>85</v>
      </c>
      <c r="E28" s="21" t="s">
        <v>48</v>
      </c>
      <c r="F28" s="22">
        <f>F40</f>
        <v>1000</v>
      </c>
      <c r="G28" s="23">
        <f>F28/D28</f>
        <v>11.764705882352942</v>
      </c>
      <c r="H28" s="37">
        <v>0</v>
      </c>
      <c r="I28" s="29">
        <f>(H28*G28)/F40</f>
        <v>0</v>
      </c>
      <c r="K28" s="91" t="s">
        <v>49</v>
      </c>
      <c r="L28" s="92">
        <f>SUM(L19:L27)</f>
        <v>0</v>
      </c>
    </row>
    <row r="29" spans="1:12" ht="14.1" customHeight="1">
      <c r="A29" s="41"/>
      <c r="C29" s="19" t="s">
        <v>50</v>
      </c>
      <c r="D29" s="20">
        <v>85</v>
      </c>
      <c r="E29" s="21" t="s">
        <v>46</v>
      </c>
      <c r="F29" s="22">
        <f>F40</f>
        <v>1000</v>
      </c>
      <c r="G29" s="23">
        <f>F29/D29</f>
        <v>11.764705882352942</v>
      </c>
      <c r="H29" s="37">
        <v>0</v>
      </c>
      <c r="I29" s="29">
        <f>((H29/5)*G29)/F40</f>
        <v>0</v>
      </c>
      <c r="K29" s="105" t="s">
        <v>51</v>
      </c>
      <c r="L29" s="105"/>
    </row>
    <row r="30" spans="1:12" ht="14.1" customHeight="1">
      <c r="C30" s="19" t="s">
        <v>52</v>
      </c>
      <c r="D30" s="20">
        <v>85</v>
      </c>
      <c r="E30" s="21" t="s">
        <v>48</v>
      </c>
      <c r="F30" s="22">
        <f>F40</f>
        <v>1000</v>
      </c>
      <c r="G30" s="23">
        <f>F30/D30</f>
        <v>11.764705882352942</v>
      </c>
      <c r="H30" s="37">
        <v>0</v>
      </c>
      <c r="I30" s="29">
        <f>(H30*G30)/F40</f>
        <v>0</v>
      </c>
    </row>
    <row r="31" spans="1:12" ht="15" customHeight="1">
      <c r="C31" s="30"/>
      <c r="D31" s="34"/>
      <c r="E31" s="35"/>
      <c r="F31" s="35"/>
      <c r="G31" s="35"/>
      <c r="H31" s="36"/>
      <c r="I31" s="27"/>
    </row>
    <row r="32" spans="1:12" ht="15.95" customHeight="1">
      <c r="C32" s="33" t="s">
        <v>53</v>
      </c>
      <c r="D32" s="20"/>
      <c r="E32" s="21"/>
      <c r="F32" s="22"/>
      <c r="G32" s="23"/>
      <c r="H32" s="24"/>
      <c r="I32" s="29"/>
    </row>
    <row r="33" spans="1:12" ht="15.95" customHeight="1">
      <c r="C33" s="19" t="s">
        <v>10</v>
      </c>
      <c r="D33" s="20">
        <v>100</v>
      </c>
      <c r="E33" s="21" t="s">
        <v>46</v>
      </c>
      <c r="F33" s="22">
        <f>F40</f>
        <v>1000</v>
      </c>
      <c r="G33" s="23">
        <f>F33/D33</f>
        <v>10</v>
      </c>
      <c r="H33" s="37">
        <v>0</v>
      </c>
      <c r="I33" s="29">
        <f>((H33/5)*G33)/F40</f>
        <v>0</v>
      </c>
    </row>
    <row r="34" spans="1:12" ht="15.95" customHeight="1">
      <c r="C34" s="19" t="s">
        <v>13</v>
      </c>
      <c r="D34" s="20">
        <v>175</v>
      </c>
      <c r="E34" s="21" t="s">
        <v>48</v>
      </c>
      <c r="F34" s="22">
        <f>F40</f>
        <v>1000</v>
      </c>
      <c r="G34" s="23">
        <f>F34/D34</f>
        <v>5.7142857142857144</v>
      </c>
      <c r="H34" s="37">
        <v>0</v>
      </c>
      <c r="I34" s="29">
        <f>(H34*G34)/F40</f>
        <v>0</v>
      </c>
    </row>
    <row r="35" spans="1:12" ht="15" customHeight="1">
      <c r="C35" s="30"/>
      <c r="D35" s="34"/>
      <c r="E35" s="35"/>
      <c r="F35" s="35"/>
      <c r="G35" s="35"/>
      <c r="H35" s="36"/>
      <c r="I35" s="27"/>
    </row>
    <row r="36" spans="1:12" ht="12.95">
      <c r="A36" s="5"/>
      <c r="C36" s="28" t="s">
        <v>54</v>
      </c>
      <c r="D36" s="34"/>
      <c r="E36" s="35"/>
      <c r="F36" s="35"/>
      <c r="G36" s="35"/>
      <c r="H36" s="36"/>
      <c r="I36" s="27"/>
    </row>
    <row r="37" spans="1:12" ht="15" customHeight="1">
      <c r="A37" s="6"/>
      <c r="C37" s="42" t="s">
        <v>55</v>
      </c>
      <c r="D37" s="43">
        <v>325</v>
      </c>
      <c r="E37" s="44" t="s">
        <v>46</v>
      </c>
      <c r="F37" s="45">
        <f>F40</f>
        <v>1000</v>
      </c>
      <c r="G37" s="46">
        <f>F37/D37</f>
        <v>3.0769230769230771</v>
      </c>
      <c r="H37" s="47">
        <v>0</v>
      </c>
      <c r="I37" s="48">
        <f>SUM((H37/5)*G37)/F40</f>
        <v>0</v>
      </c>
    </row>
    <row r="38" spans="1:12" ht="15.95" customHeight="1">
      <c r="A38" s="5"/>
      <c r="C38" s="49" t="s">
        <v>56</v>
      </c>
      <c r="D38" s="50">
        <v>325</v>
      </c>
      <c r="E38" s="51" t="s">
        <v>46</v>
      </c>
      <c r="F38" s="52">
        <f>F40</f>
        <v>1000</v>
      </c>
      <c r="G38" s="53">
        <f>F38/D38</f>
        <v>3.0769230769230771</v>
      </c>
      <c r="H38" s="37">
        <v>0</v>
      </c>
      <c r="I38" s="29">
        <f>SUM((H38/5)*G38)/F40</f>
        <v>0</v>
      </c>
    </row>
    <row r="39" spans="1:12" ht="15" customHeight="1">
      <c r="C39" s="118" t="s">
        <v>57</v>
      </c>
      <c r="D39" s="125"/>
      <c r="E39" s="125"/>
      <c r="F39" s="95">
        <v>10</v>
      </c>
      <c r="G39" s="54" t="s">
        <v>58</v>
      </c>
      <c r="H39" s="55"/>
      <c r="I39" s="27"/>
    </row>
    <row r="40" spans="1:12" ht="15.95">
      <c r="C40" s="118" t="s">
        <v>59</v>
      </c>
      <c r="D40" s="125"/>
      <c r="E40" s="125"/>
      <c r="F40" s="95">
        <v>1000</v>
      </c>
      <c r="G40" s="56" t="s">
        <v>60</v>
      </c>
      <c r="H40" s="55"/>
      <c r="I40" s="57"/>
      <c r="K40" s="58"/>
    </row>
    <row r="41" spans="1:12" ht="12.95">
      <c r="C41" s="119" t="s">
        <v>61</v>
      </c>
      <c r="D41" s="126"/>
      <c r="E41" s="126"/>
      <c r="F41" s="96">
        <v>100</v>
      </c>
      <c r="G41" s="59" t="s">
        <v>58</v>
      </c>
      <c r="I41" s="60"/>
    </row>
    <row r="42" spans="1:12" ht="15.95">
      <c r="C42" s="117" t="s">
        <v>62</v>
      </c>
      <c r="D42" s="127"/>
      <c r="E42" s="127"/>
      <c r="F42" s="127"/>
      <c r="G42" s="127"/>
      <c r="H42" s="128"/>
      <c r="I42" s="61">
        <f>SUM(I6:I38)</f>
        <v>0</v>
      </c>
    </row>
    <row r="43" spans="1:12" ht="23.25" customHeight="1">
      <c r="C43" s="124" t="s">
        <v>63</v>
      </c>
      <c r="D43" s="124"/>
      <c r="E43" s="124"/>
      <c r="F43" s="124"/>
      <c r="G43" s="124"/>
      <c r="H43" s="124"/>
      <c r="I43" s="124"/>
    </row>
    <row r="44" spans="1:12" ht="15.75" customHeight="1">
      <c r="C44" s="73" t="s">
        <v>64</v>
      </c>
      <c r="D44" s="74"/>
      <c r="E44" s="74"/>
      <c r="F44" s="74"/>
      <c r="G44" s="74"/>
      <c r="H44" s="74"/>
      <c r="I44" s="75"/>
      <c r="L44" s="78"/>
    </row>
    <row r="45" spans="1:12" ht="15.75" customHeight="1">
      <c r="C45" s="102" t="s">
        <v>65</v>
      </c>
      <c r="D45" s="103"/>
      <c r="E45" s="103"/>
      <c r="F45" s="103"/>
      <c r="G45" s="103"/>
      <c r="H45" s="103"/>
      <c r="I45" s="104"/>
      <c r="K45" s="78" t="s">
        <v>66</v>
      </c>
      <c r="L45" s="78"/>
    </row>
    <row r="46" spans="1:12" ht="15.75" customHeight="1">
      <c r="C46" s="102" t="s">
        <v>67</v>
      </c>
      <c r="D46" s="103"/>
      <c r="E46" s="103"/>
      <c r="F46" s="103"/>
      <c r="G46" s="103"/>
      <c r="H46" s="103"/>
      <c r="I46" s="76"/>
      <c r="K46" s="78" t="s">
        <v>68</v>
      </c>
      <c r="L46" s="78"/>
    </row>
    <row r="47" spans="1:12" ht="15.75" customHeight="1">
      <c r="C47" s="98" t="s">
        <v>69</v>
      </c>
      <c r="D47" s="99"/>
      <c r="E47" s="99"/>
      <c r="F47" s="99"/>
      <c r="G47" s="99"/>
      <c r="H47" s="99"/>
      <c r="I47" s="100"/>
      <c r="K47" s="78" t="s">
        <v>70</v>
      </c>
      <c r="L47" s="78"/>
    </row>
    <row r="48" spans="1:12" ht="15.75" customHeight="1">
      <c r="C48" s="102" t="s">
        <v>71</v>
      </c>
      <c r="D48" s="103"/>
      <c r="E48" s="103"/>
      <c r="F48" s="103"/>
      <c r="G48" s="103"/>
      <c r="H48" s="103"/>
      <c r="I48" s="104"/>
      <c r="K48" s="78" t="s">
        <v>72</v>
      </c>
      <c r="L48" s="78"/>
    </row>
    <row r="49" spans="3:12" ht="15.75" customHeight="1">
      <c r="C49" s="115" t="s">
        <v>73</v>
      </c>
      <c r="D49" s="116"/>
      <c r="E49" s="116"/>
      <c r="F49" s="116"/>
      <c r="G49" s="116"/>
      <c r="H49" s="116"/>
      <c r="I49" s="77"/>
      <c r="J49" s="58"/>
      <c r="K49" s="79" t="s">
        <v>39</v>
      </c>
      <c r="L49" s="78" t="s">
        <v>74</v>
      </c>
    </row>
    <row r="50" spans="3:12" ht="17.100000000000001" customHeight="1">
      <c r="C50" s="97"/>
      <c r="D50" s="97"/>
      <c r="E50" s="97"/>
      <c r="F50" s="97"/>
      <c r="G50" s="97"/>
      <c r="H50" s="97"/>
      <c r="I50" s="97"/>
      <c r="K50" s="78"/>
    </row>
    <row r="51" spans="3:12" ht="18" customHeight="1">
      <c r="C51" s="97"/>
      <c r="D51" s="97"/>
      <c r="E51" s="97"/>
      <c r="F51" s="97"/>
      <c r="G51" s="97"/>
      <c r="H51" s="97"/>
      <c r="I51" s="97"/>
      <c r="J51" s="4"/>
    </row>
    <row r="52" spans="3:12" ht="18" customHeight="1">
      <c r="C52" s="97"/>
      <c r="D52" s="97"/>
      <c r="E52" s="97"/>
      <c r="F52" s="97"/>
      <c r="G52" s="97"/>
      <c r="H52" s="97"/>
      <c r="I52" s="97"/>
    </row>
    <row r="53" spans="3:12" ht="18.95" customHeight="1">
      <c r="C53" s="97"/>
      <c r="D53" s="97"/>
      <c r="E53" s="97"/>
      <c r="F53" s="97"/>
      <c r="G53" s="97"/>
      <c r="H53" s="97"/>
      <c r="I53" s="97"/>
    </row>
  </sheetData>
  <mergeCells count="28">
    <mergeCell ref="K6:M6"/>
    <mergeCell ref="K18:L18"/>
    <mergeCell ref="I3:I4"/>
    <mergeCell ref="C43:I43"/>
    <mergeCell ref="C45:I45"/>
    <mergeCell ref="A2:A3"/>
    <mergeCell ref="C1:I1"/>
    <mergeCell ref="A6:A7"/>
    <mergeCell ref="A13:A19"/>
    <mergeCell ref="C3:C4"/>
    <mergeCell ref="D3:E4"/>
    <mergeCell ref="F3:F4"/>
    <mergeCell ref="G3:G4"/>
    <mergeCell ref="H3:H4"/>
    <mergeCell ref="C52:I52"/>
    <mergeCell ref="C53:I53"/>
    <mergeCell ref="C47:I47"/>
    <mergeCell ref="K16:M16"/>
    <mergeCell ref="C48:I48"/>
    <mergeCell ref="C50:I50"/>
    <mergeCell ref="C51:I51"/>
    <mergeCell ref="K29:L29"/>
    <mergeCell ref="C46:H46"/>
    <mergeCell ref="C49:H49"/>
    <mergeCell ref="C42:H42"/>
    <mergeCell ref="C39:E39"/>
    <mergeCell ref="C40:E40"/>
    <mergeCell ref="C41:E41"/>
  </mergeCells>
  <phoneticPr fontId="2"/>
  <hyperlinks>
    <hyperlink ref="K49" r:id="rId1" xr:uid="{3E64BCF8-AF18-A944-9C34-81596B938927}"/>
    <hyperlink ref="A20" r:id="rId2" xr:uid="{3F294367-595D-4DC6-A406-1233D21BF545}"/>
  </hyperlinks>
  <printOptions horizontalCentered="1"/>
  <pageMargins left="0.25" right="0.25" top="0.48348348348348347" bottom="0.25" header="0" footer="0"/>
  <pageSetup scale="56" orientation="landscape" horizontalDpi="4294967292" verticalDpi="4294967292"/>
  <extLst>
    <ext xmlns:mx="http://schemas.microsoft.com/office/mac/excel/2008/main" uri="{64002731-A6B0-56B0-2670-7721B7C09600}">
      <mx:PLV Mode="1" OnePage="0" WScale="7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fef6552050082a83f6914eff594a6be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75fd3b202aa8c73026b856cfa178e892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6EDFB6-A442-4142-A102-2226BD3C610E}"/>
</file>

<file path=customXml/itemProps2.xml><?xml version="1.0" encoding="utf-8"?>
<ds:datastoreItem xmlns:ds="http://schemas.openxmlformats.org/officeDocument/2006/customXml" ds:itemID="{F7E338E4-ECEB-429C-9797-69446ED5B01E}"/>
</file>

<file path=customXml/itemProps3.xml><?xml version="1.0" encoding="utf-8"?>
<ds:datastoreItem xmlns:ds="http://schemas.openxmlformats.org/officeDocument/2006/customXml" ds:itemID="{9BDC2BA0-B8DA-4ED5-A026-479F2CC552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Weather Deck Waterproofing Material Cost Template - Mer-Ko by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2026-08-17T21:52:22Z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